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16" windowHeight="9168"/>
  </bookViews>
  <sheets>
    <sheet name="VAJA6_BOX_PLOT" sheetId="1" r:id="rId1"/>
    <sheet name="VAJA6_BOX_PLOT_2" sheetId="2" r:id="rId2"/>
  </sheets>
  <definedNames>
    <definedName name="_xlchart.0" hidden="1">VAJA6_BOX_PLOT!$B$1</definedName>
    <definedName name="_xlchart.1" hidden="1">VAJA6_BOX_PLOT!$B$2:$B$23</definedName>
    <definedName name="_xlchart.10" hidden="1">VAJA6_BOX_PLOT_2!$C$2</definedName>
    <definedName name="_xlchart.11" hidden="1">VAJA6_BOX_PLOT_2!$C$3:$C$13</definedName>
    <definedName name="_xlchart.12" hidden="1">VAJA6_BOX_PLOT_2!$B$2</definedName>
    <definedName name="_xlchart.13" hidden="1">VAJA6_BOX_PLOT_2!$B$3:$B$13</definedName>
    <definedName name="_xlchart.14" hidden="1">VAJA6_BOX_PLOT_2!$C$2</definedName>
    <definedName name="_xlchart.15" hidden="1">VAJA6_BOX_PLOT_2!$C$3:$C$13</definedName>
    <definedName name="_xlchart.2" hidden="1">VAJA6_BOX_PLOT!$C$1</definedName>
    <definedName name="_xlchart.3" hidden="1">VAJA6_BOX_PLOT!$C$2:$C$23</definedName>
    <definedName name="_xlchart.4" hidden="1">VAJA6_BOX_PLOT!$D$1</definedName>
    <definedName name="_xlchart.5" hidden="1">VAJA6_BOX_PLOT!$D$2:$D$23</definedName>
    <definedName name="_xlchart.6" hidden="1">VAJA6_BOX_PLOT!$E$1</definedName>
    <definedName name="_xlchart.7" hidden="1">VAJA6_BOX_PLOT!$E$2:$E$23</definedName>
    <definedName name="_xlchart.8" hidden="1">VAJA6_BOX_PLOT_2!$B$2</definedName>
    <definedName name="_xlchart.9" hidden="1">VAJA6_BOX_PLOT_2!$B$3:$B$13</definedName>
  </definedNames>
  <calcPr calcId="162913"/>
</workbook>
</file>

<file path=xl/calcChain.xml><?xml version="1.0" encoding="utf-8"?>
<calcChain xmlns="http://schemas.openxmlformats.org/spreadsheetml/2006/main">
  <c r="C23" i="2" l="1"/>
  <c r="C29" i="2" s="1"/>
  <c r="C34" i="2"/>
  <c r="B19" i="2"/>
  <c r="B28" i="2" s="1"/>
  <c r="B34" i="2"/>
  <c r="C33" i="2"/>
  <c r="B33" i="2"/>
  <c r="C32" i="2"/>
  <c r="B32" i="2"/>
  <c r="C19" i="2"/>
  <c r="C31" i="2"/>
  <c r="C17" i="2"/>
  <c r="C18" i="2"/>
  <c r="C20" i="2"/>
  <c r="C25" i="2" s="1"/>
  <c r="C21" i="2"/>
  <c r="C22" i="2"/>
  <c r="C27" i="2" s="1"/>
  <c r="C24" i="2"/>
  <c r="C28" i="2"/>
  <c r="B31" i="2"/>
  <c r="B30" i="2"/>
  <c r="B29" i="2"/>
  <c r="B27" i="2"/>
  <c r="B26" i="2"/>
  <c r="B25" i="2"/>
  <c r="B24" i="2"/>
  <c r="B23" i="2"/>
  <c r="B22" i="2"/>
  <c r="B21" i="2"/>
  <c r="B20" i="2"/>
  <c r="B18" i="2"/>
  <c r="B17" i="2"/>
  <c r="C37" i="1"/>
  <c r="D37" i="1"/>
  <c r="E37" i="1"/>
  <c r="B37" i="1"/>
  <c r="E36" i="1"/>
  <c r="B36" i="1"/>
  <c r="C36" i="1"/>
  <c r="D36" i="1"/>
  <c r="D27" i="1"/>
  <c r="B31" i="1"/>
  <c r="D42" i="1"/>
  <c r="B42" i="1"/>
  <c r="E41" i="1"/>
  <c r="D41" i="1"/>
  <c r="C41" i="1"/>
  <c r="B41" i="1"/>
  <c r="E40" i="1"/>
  <c r="B40" i="1"/>
  <c r="C40" i="1"/>
  <c r="D40" i="1"/>
  <c r="C39" i="1"/>
  <c r="D39" i="1"/>
  <c r="E39" i="1"/>
  <c r="B39" i="1"/>
  <c r="C38" i="1"/>
  <c r="D38" i="1"/>
  <c r="E38" i="1"/>
  <c r="B38" i="1"/>
  <c r="B33" i="1"/>
  <c r="C33" i="1"/>
  <c r="D33" i="1"/>
  <c r="E33" i="1"/>
  <c r="B34" i="1"/>
  <c r="C34" i="1"/>
  <c r="D34" i="1"/>
  <c r="E34" i="1"/>
  <c r="B35" i="1"/>
  <c r="C35" i="1"/>
  <c r="D35" i="1"/>
  <c r="E35" i="1"/>
  <c r="C32" i="1"/>
  <c r="D32" i="1"/>
  <c r="E32" i="1"/>
  <c r="C31" i="1"/>
  <c r="D31" i="1"/>
  <c r="E31" i="1"/>
  <c r="C30" i="1"/>
  <c r="D30" i="1"/>
  <c r="E30" i="1"/>
  <c r="C29" i="1"/>
  <c r="D29" i="1"/>
  <c r="E29" i="1"/>
  <c r="C28" i="1"/>
  <c r="D28" i="1"/>
  <c r="E28" i="1"/>
  <c r="B32" i="1"/>
  <c r="B30" i="1"/>
  <c r="B29" i="1"/>
  <c r="B28" i="1"/>
  <c r="C27" i="1"/>
  <c r="E27" i="1"/>
  <c r="B27" i="1"/>
  <c r="C26" i="1"/>
  <c r="D26" i="1"/>
  <c r="E26" i="1"/>
  <c r="B26" i="1"/>
  <c r="C25" i="1"/>
  <c r="D25" i="1"/>
  <c r="E25" i="1"/>
  <c r="B25" i="1"/>
  <c r="C30" i="2" l="1"/>
  <c r="C26" i="2"/>
  <c r="C23" i="1"/>
  <c r="D23" i="1"/>
  <c r="E23" i="1"/>
  <c r="B23" i="1"/>
</calcChain>
</file>

<file path=xl/sharedStrings.xml><?xml version="1.0" encoding="utf-8"?>
<sst xmlns="http://schemas.openxmlformats.org/spreadsheetml/2006/main" count="77" uniqueCount="46">
  <si>
    <t>Količine vode, dobavljene iz javnega vodovoda (1000 m3), Slovenija, letno</t>
  </si>
  <si>
    <t>alpha</t>
  </si>
  <si>
    <t>beta</t>
  </si>
  <si>
    <t>gamma</t>
  </si>
  <si>
    <t>delta</t>
  </si>
  <si>
    <t>Podravska</t>
  </si>
  <si>
    <t>Osrednjeslovenska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</si>
  <si>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</si>
  <si>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</si>
  <si>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</si>
  <si>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</si>
  <si>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</si>
  <si>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</si>
  <si>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</si>
  <si>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</si>
  <si>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</si>
  <si>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</si>
  <si>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</si>
  <si>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FORMULE</t>
  </si>
  <si>
    <t>Count</t>
  </si>
  <si>
    <t>Mean</t>
  </si>
  <si>
    <t>Min</t>
  </si>
  <si>
    <t>Q1</t>
  </si>
  <si>
    <t>Median</t>
  </si>
  <si>
    <t>Q3</t>
  </si>
  <si>
    <t>Max</t>
  </si>
  <si>
    <t>Q</t>
  </si>
  <si>
    <t>Bottom</t>
  </si>
  <si>
    <t xml:space="preserve"> =Q1</t>
  </si>
  <si>
    <t>2Q Box</t>
  </si>
  <si>
    <t xml:space="preserve"> =Median - Q1</t>
  </si>
  <si>
    <t>3Q Box</t>
  </si>
  <si>
    <t xml:space="preserve"> =Q3 - Median</t>
  </si>
  <si>
    <t>Whisker-</t>
  </si>
  <si>
    <t xml:space="preserve"> =Q1 - Min</t>
  </si>
  <si>
    <t>Whisker+</t>
  </si>
  <si>
    <t xml:space="preserve"> =Max - Q3</t>
  </si>
  <si>
    <t>Outlayer- interval</t>
  </si>
  <si>
    <t xml:space="preserve"> =Q1-1.5*Q</t>
  </si>
  <si>
    <t>Outlayer+ interval</t>
  </si>
  <si>
    <t xml:space="preserve"> =Q3+1.5*Q</t>
  </si>
  <si>
    <t>Outlayer-</t>
  </si>
  <si>
    <t>Outlayer+</t>
  </si>
  <si>
    <t>Outlayer value</t>
  </si>
  <si>
    <t>Outlayer vrednost</t>
  </si>
  <si>
    <t>Leto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</si>
</sst>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0" fillId="0" borderId="0" xfId="0" applyFont="1"/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horizontal="left"/>
    </xf>
    <xf numFmtId="2" fontId="1" fillId="0" borderId="0" xfId="0" applyNumberFormat="1" applyFont="1"/>
    <xf numFmtId="0" fontId="0" fillId="0" borderId="0" xfId="0" applyFont="1" applyAlignment="1">
      <alignment horizontal="right"/>
    </xf>
    <xf numFmtId="1" fontId="0" fillId="0" borderId="0" xfId="0" applyNumberFormat="1" applyFont="1"/>
    <xf numFmtId="2" fontId="0" fillId="0" borderId="0" xfId="0" applyNumberFormat="1" applyFont="1"/>
    <xf numFmtId="0" fontId="2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_xlchart.1</cx:f>
      </cx:numDim>
    </cx:data>
    <cx:data id="1">
      <cx:numDim type="val">
        <cx:f>_xlchart.3</cx:f>
      </cx:numDim>
    </cx:data>
    <cx:data id="2">
      <cx:numDim type="val">
        <cx:f>_xlchart.5</cx:f>
      </cx:numDim>
    </cx:data>
    <cx:data id="3">
      <cx:numDim type="val">
        <cx:f>_xlchart.7</cx:f>
      </cx:numDim>
    </cx:data>
  </cx:chartData>
  <cx:chart>
    <cx:plotArea>
      <cx:plotAreaRegion>
        <cx:series layoutId="boxWhisker" uniqueId="{832C031A-5F03-4434-8060-1336AA051D04}">
          <cx:tx>
            <cx:txData>
              <cx:f>_xlchart.0</cx:f>
              <cx:v>alpha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134606F3-43D4-4E43-A9C8-22ED36C71F1A}">
          <cx:tx>
            <cx:txData>
              <cx:f>_xlchart.2</cx:f>
              <cx:v>beta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E227ABC5-7C18-4F88-9D6C-8CBF526D650D}">
          <cx:tx>
            <cx:txData>
              <cx:f>_xlchart.4</cx:f>
              <cx:v>gamma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7300E28C-A441-4BC2-A22B-2F623CF5C42A}">
          <cx:tx>
            <cx:txData>
              <cx:f>_xlchart.6</cx:f>
              <cx:v>delta</cx:v>
            </cx:txData>
          </cx:tx>
          <cx:dataId val="3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VAJA6_BOX_PLOT!$A$33</c:f>
              <c:strCache>
                <c:ptCount val="1"/>
                <c:pt idx="0">
                  <c:v>Bottom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VAJA6_BOX_PLOT!$B$36:$E$36</c:f>
                <c:numCache>
                  <c:formatCode>General</c:formatCode>
                  <c:ptCount val="4"/>
                  <c:pt idx="0">
                    <c:v>2.7625000000000002</c:v>
                  </c:pt>
                  <c:pt idx="1">
                    <c:v>4.910268496800275</c:v>
                  </c:pt>
                  <c:pt idx="2">
                    <c:v>4.6774999999999993</c:v>
                  </c:pt>
                  <c:pt idx="3">
                    <c:v>5.6499999999999995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VAJA6_BOX_PLOT!$B$24:$E$24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</c:strCache>
            </c:strRef>
          </c:cat>
          <c:val>
            <c:numRef>
              <c:f>VAJA6_BOX_PLOT!$B$33:$E$33</c:f>
              <c:numCache>
                <c:formatCode>0.00</c:formatCode>
                <c:ptCount val="4"/>
                <c:pt idx="0">
                  <c:v>6.6425000000000001</c:v>
                </c:pt>
                <c:pt idx="1">
                  <c:v>8.86</c:v>
                </c:pt>
                <c:pt idx="2">
                  <c:v>6.2974999999999994</c:v>
                </c:pt>
                <c:pt idx="3">
                  <c:v>6.22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EB-480A-8584-C1F0EFA90E40}"/>
            </c:ext>
          </c:extLst>
        </c:ser>
        <c:ser>
          <c:idx val="1"/>
          <c:order val="1"/>
          <c:tx>
            <c:strRef>
              <c:f>VAJA6_BOX_PLOT!$A$34</c:f>
              <c:strCache>
                <c:ptCount val="1"/>
                <c:pt idx="0">
                  <c:v>2Q Box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VAJA6_BOX_PLOT!$B$24:$E$24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</c:strCache>
            </c:strRef>
          </c:cat>
          <c:val>
            <c:numRef>
              <c:f>VAJA6_BOX_PLOT!$B$34:$E$34</c:f>
              <c:numCache>
                <c:formatCode>0.00</c:formatCode>
                <c:ptCount val="4"/>
                <c:pt idx="0">
                  <c:v>1.6425000000000001</c:v>
                </c:pt>
                <c:pt idx="1">
                  <c:v>1.4299999999999997</c:v>
                </c:pt>
                <c:pt idx="2">
                  <c:v>3.8775000000000013</c:v>
                </c:pt>
                <c:pt idx="3">
                  <c:v>4.6900000000000004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EB-480A-8584-C1F0EFA90E40}"/>
            </c:ext>
          </c:extLst>
        </c:ser>
        <c:ser>
          <c:idx val="2"/>
          <c:order val="2"/>
          <c:tx>
            <c:strRef>
              <c:f>VAJA6_BOX_PLOT!$A$35</c:f>
              <c:strCache>
                <c:ptCount val="1"/>
                <c:pt idx="0">
                  <c:v>3Q Box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VAJA6_BOX_PLOT!$B$37:$E$37</c:f>
                <c:numCache>
                  <c:formatCode>General</c:formatCode>
                  <c:ptCount val="4"/>
                  <c:pt idx="0">
                    <c:v>3.41</c:v>
                  </c:pt>
                  <c:pt idx="1">
                    <c:v>4.9700000000000024</c:v>
                  </c:pt>
                  <c:pt idx="2">
                    <c:v>7.754999999999999</c:v>
                  </c:pt>
                  <c:pt idx="3">
                    <c:v>3.26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VAJA6_BOX_PLOT!$B$24:$E$24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</c:strCache>
            </c:strRef>
          </c:cat>
          <c:val>
            <c:numRef>
              <c:f>VAJA6_BOX_PLOT!$B$35:$E$35</c:f>
              <c:numCache>
                <c:formatCode>0.00</c:formatCode>
                <c:ptCount val="4"/>
                <c:pt idx="0">
                  <c:v>3.5449999999999999</c:v>
                </c:pt>
                <c:pt idx="1">
                  <c:v>3.91</c:v>
                </c:pt>
                <c:pt idx="2">
                  <c:v>5.7899999999999991</c:v>
                </c:pt>
                <c:pt idx="3">
                  <c:v>3.01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EB-480A-8584-C1F0EFA90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27737103"/>
        <c:axId val="2027741263"/>
      </c:barChart>
      <c:lineChart>
        <c:grouping val="standard"/>
        <c:varyColors val="0"/>
        <c:ser>
          <c:idx val="3"/>
          <c:order val="3"/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VAJA6_BOX_PLOT!$B$42:$E$42</c:f>
              <c:numCache>
                <c:formatCode>General</c:formatCode>
                <c:ptCount val="4"/>
                <c:pt idx="0" formatCode="0.00">
                  <c:v>19.89</c:v>
                </c:pt>
                <c:pt idx="2">
                  <c:v>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5EB-480A-8584-C1F0EFA90E40}"/>
            </c:ext>
          </c:extLst>
        </c:ser>
        <c:ser>
          <c:idx val="4"/>
          <c:order val="4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VAJA6_BOX_PLOT!$B$24:$E$24</c:f>
              <c:strCache>
                <c:ptCount val="4"/>
                <c:pt idx="0">
                  <c:v>alpha</c:v>
                </c:pt>
                <c:pt idx="1">
                  <c:v>beta</c:v>
                </c:pt>
                <c:pt idx="2">
                  <c:v>gamma</c:v>
                </c:pt>
                <c:pt idx="3">
                  <c:v>delta</c:v>
                </c:pt>
              </c:strCache>
            </c:strRef>
          </c:cat>
          <c:val>
            <c:numRef>
              <c:f>VAJA6_BOX_PLOT!$B$26:$E$26</c:f>
              <c:numCache>
                <c:formatCode>0.00</c:formatCode>
                <c:ptCount val="4"/>
                <c:pt idx="0">
                  <c:v>9.4967840334689146</c:v>
                </c:pt>
                <c:pt idx="1">
                  <c:v>11.492844357295226</c:v>
                </c:pt>
                <c:pt idx="2">
                  <c:v>10.122174262229063</c:v>
                </c:pt>
                <c:pt idx="3">
                  <c:v>9.8689798317022266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EB-480A-8584-C1F0EFA90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7737103"/>
        <c:axId val="2027741263"/>
      </c:lineChart>
      <c:catAx>
        <c:axId val="20277371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027741263"/>
        <c:crossesAt val="-15"/>
        <c:auto val="1"/>
        <c:lblAlgn val="ctr"/>
        <c:lblOffset val="100"/>
        <c:noMultiLvlLbl val="0"/>
      </c:catAx>
      <c:valAx>
        <c:axId val="2027741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02773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_xlchart.13</cx:f>
      </cx:numDim>
    </cx:data>
    <cx:data id="1">
      <cx:numDim type="val">
        <cx:f>_xlchart.15</cx:f>
      </cx:numDim>
    </cx:data>
  </cx:chartData>
  <cx:chart>
    <cx:plotArea>
      <cx:plotAreaRegion>
        <cx:series layoutId="boxWhisker" uniqueId="{8ED31085-08F8-41BD-98BA-304C50620AA4}">
          <cx:tx>
            <cx:txData>
              <cx:f>_xlchart.12</cx:f>
              <cx:v>Podravska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D07412D-BA76-43E3-A4F0-311B9CFB1EA5}">
          <cx:tx>
            <cx:txData>
              <cx:f>_xlchart.14</cx:f>
              <cx:v>Osrednjeslovenska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VAJA6_BOX_PLOT_2!$A$25</c:f>
              <c:strCache>
                <c:ptCount val="1"/>
                <c:pt idx="0">
                  <c:v>Bottom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Ref>
                <c:f>VAJA6_BOX_PLOT_2!$B$28:$C$28</c:f>
                <c:numCache>
                  <c:formatCode>General</c:formatCode>
                  <c:ptCount val="2"/>
                  <c:pt idx="0">
                    <c:v>2430</c:v>
                  </c:pt>
                  <c:pt idx="1">
                    <c:v>3064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VAJA6_BOX_PLOT_2!$B$25:$C$25</c:f>
              <c:numCache>
                <c:formatCode>0.00</c:formatCode>
                <c:ptCount val="2"/>
                <c:pt idx="0">
                  <c:v>20848</c:v>
                </c:pt>
                <c:pt idx="1">
                  <c:v>48905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6E-437F-9EAB-5BEA00536799}"/>
            </c:ext>
          </c:extLst>
        </c:ser>
        <c:ser>
          <c:idx val="1"/>
          <c:order val="1"/>
          <c:tx>
            <c:strRef>
              <c:f>VAJA6_BOX_PLOT_2!$A$26</c:f>
              <c:strCache>
                <c:ptCount val="1"/>
                <c:pt idx="0">
                  <c:v>2Q Box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val>
            <c:numRef>
              <c:f>VAJA6_BOX_PLOT_2!$B$26:$C$26</c:f>
              <c:numCache>
                <c:formatCode>0.00</c:formatCode>
                <c:ptCount val="2"/>
                <c:pt idx="0">
                  <c:v>1760</c:v>
                </c:pt>
                <c:pt idx="1">
                  <c:v>1468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6E-437F-9EAB-5BEA00536799}"/>
            </c:ext>
          </c:extLst>
        </c:ser>
        <c:ser>
          <c:idx val="2"/>
          <c:order val="2"/>
          <c:tx>
            <c:strRef>
              <c:f>VAJA6_BOX_PLOT_2!$A$27</c:f>
              <c:strCache>
                <c:ptCount val="1"/>
                <c:pt idx="0">
                  <c:v>3Q Box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VAJA6_BOX_PLOT_2!$B$29:$C$29</c:f>
                <c:numCache>
                  <c:formatCode>General</c:formatCode>
                  <c:ptCount val="2"/>
                  <c:pt idx="0">
                    <c:v>1848.5</c:v>
                  </c:pt>
                  <c:pt idx="1">
                    <c:v>2939.5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VAJA6_BOX_PLOT_2!$B$27:$C$27</c:f>
              <c:numCache>
                <c:formatCode>0.00</c:formatCode>
                <c:ptCount val="2"/>
                <c:pt idx="0">
                  <c:v>269.5</c:v>
                </c:pt>
                <c:pt idx="1">
                  <c:v>1703.5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6E-437F-9EAB-5BEA00536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15304015"/>
        <c:axId val="2015303183"/>
      </c:barChart>
      <c:lineChart>
        <c:grouping val="stacked"/>
        <c:varyColors val="0"/>
        <c:ser>
          <c:idx val="3"/>
          <c:order val="3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VAJA6_BOX_PLOT_2!$B$34:$C$34</c:f>
              <c:numCache>
                <c:formatCode>General</c:formatCode>
                <c:ptCount val="2"/>
                <c:pt idx="0" formatCode="0.00">
                  <c:v>14765</c:v>
                </c:pt>
                <c:pt idx="1">
                  <c:v>57113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C6E-437F-9EAB-5BEA00536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5304015"/>
        <c:axId val="2015303183"/>
      </c:lineChart>
      <c:catAx>
        <c:axId val="201530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015303183"/>
        <c:crosses val="autoZero"/>
        <c:auto val="1"/>
        <c:lblAlgn val="ctr"/>
        <c:lblOffset val="100"/>
        <c:noMultiLvlLbl val="0"/>
      </c:catAx>
      <c:valAx>
        <c:axId val="20153031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015304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365760</xdr:colOff>
      <xdr:row>1</xdr:row>
      <xdr:rowOff>80010</xdr:rowOff>
    </xdr:from>
    <xdr:to>
      <xdr:col>18</xdr:col>
      <xdr:colOff>76200</xdr:colOff>
      <xdr:row>23</xdr:row>
      <xdr:rowOff>175260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fikon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l-SI" sz="1100"/>
                <a:t>Ta grafikon ni na voljo v vaši različici programa Excel.
Če obliko uredite ali pa delovni zvezek shranite v drugi obliki zapisa datoteke, bo grafikon trajno poškodovan.</a:t>
              </a:r>
            </a:p>
          </xdr:txBody>
        </xdr:sp>
      </mc:Fallback>
    </mc:AlternateContent>
    <xdr:clientData/>
  </xdr:twoCellAnchor>
  <xdr:twoCellAnchor>
    <xdr:from>
      <xdr:col>7</xdr:col>
      <xdr:colOff>7620</xdr:colOff>
      <xdr:row>24</xdr:row>
      <xdr:rowOff>91440</xdr:rowOff>
    </xdr:from>
    <xdr:to>
      <xdr:col>17</xdr:col>
      <xdr:colOff>327660</xdr:colOff>
      <xdr:row>42</xdr:row>
      <xdr:rowOff>179070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594360</xdr:colOff>
      <xdr:row>1</xdr:row>
      <xdr:rowOff>64770</xdr:rowOff>
    </xdr:from>
    <xdr:to>
      <xdr:col>13</xdr:col>
      <xdr:colOff>434340</xdr:colOff>
      <xdr:row>15</xdr:row>
      <xdr:rowOff>91440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fikon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l-SI" sz="1100"/>
                <a:t>Ta grafikon ni na voljo v vaši različici programa Excel.
Če obliko uredite ali pa delovni zvezek shranite v drugi obliki zapisa datoteke, bo grafikon trajno poškodovan.</a:t>
              </a:r>
            </a:p>
          </xdr:txBody>
        </xdr:sp>
      </mc:Fallback>
    </mc:AlternateContent>
    <xdr:clientData/>
  </xdr:twoCellAnchor>
  <xdr:twoCellAnchor>
    <xdr:from>
      <xdr:col>5</xdr:col>
      <xdr:colOff>160020</xdr:colOff>
      <xdr:row>17</xdr:row>
      <xdr:rowOff>91440</xdr:rowOff>
    </xdr:from>
    <xdr:to>
      <xdr:col>14</xdr:col>
      <xdr:colOff>45720</xdr:colOff>
      <xdr:row>33</xdr:row>
      <xdr:rowOff>179070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D47" sqref="D47"/>
    </sheetView>
  </sheetViews>
  <sheetFormatPr defaultColWidth="15.109375" defaultRowHeight="15" customHeight="1" x14ac:dyDescent="0.3"/>
  <cols>
    <col min="1" max="1" width="15.21875" bestFit="1" customWidth="1"/>
    <col min="2" max="3" width="6.6640625" customWidth="1"/>
    <col min="4" max="4" width="12" bestFit="1" customWidth="1"/>
    <col min="5" max="16" width="6.6640625" customWidth="1"/>
    <col min="17" max="26" width="13.21875" customWidth="1"/>
  </cols>
  <sheetData>
    <row r="1" spans="1:26" x14ac:dyDescent="0.3">
      <c r="A1" s="2"/>
      <c r="B1" s="3" t="s">
        <v>1</v>
      </c>
      <c r="C1" s="3" t="s">
        <v>2</v>
      </c>
      <c r="D1" s="3" t="s">
        <v>3</v>
      </c>
      <c r="E1" s="3" t="s">
        <v>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3">
      <c r="A2" s="2"/>
      <c r="B2" s="5">
        <v>3.88</v>
      </c>
      <c r="C2" s="5">
        <v>6.36</v>
      </c>
      <c r="D2" s="3">
        <v>-11</v>
      </c>
      <c r="E2" s="5">
        <v>0.56999999999999995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3"/>
      <c r="V2" s="3"/>
      <c r="W2" s="3"/>
      <c r="X2" s="3"/>
      <c r="Y2" s="2"/>
      <c r="Z2" s="2"/>
    </row>
    <row r="3" spans="1:26" x14ac:dyDescent="0.3">
      <c r="A3" s="2"/>
      <c r="B3" s="5">
        <v>4.4800000000000004</v>
      </c>
      <c r="C3" s="5">
        <v>7.4</v>
      </c>
      <c r="D3" s="5">
        <v>1.62</v>
      </c>
      <c r="E3" s="5">
        <v>4.8600000000000003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x14ac:dyDescent="0.3">
      <c r="A4" s="2"/>
      <c r="B4" s="5">
        <v>5.05</v>
      </c>
      <c r="C4" s="5">
        <v>8.18</v>
      </c>
      <c r="D4" s="5">
        <v>2.65</v>
      </c>
      <c r="E4" s="5">
        <v>4.88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x14ac:dyDescent="0.3">
      <c r="A5" s="2"/>
      <c r="B5" s="5">
        <v>6.07</v>
      </c>
      <c r="C5" s="5">
        <v>8.26</v>
      </c>
      <c r="D5" s="5">
        <v>3.35</v>
      </c>
      <c r="E5" s="5">
        <v>5.53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x14ac:dyDescent="0.3">
      <c r="A6" s="2"/>
      <c r="B6" s="5">
        <v>6.54</v>
      </c>
      <c r="C6" s="5">
        <v>8.86</v>
      </c>
      <c r="D6" s="5">
        <v>5.45</v>
      </c>
      <c r="E6" s="5">
        <v>6.22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x14ac:dyDescent="0.3">
      <c r="A7" s="2"/>
      <c r="B7" s="5">
        <v>6.95</v>
      </c>
      <c r="C7" s="5">
        <v>9.0500000000000007</v>
      </c>
      <c r="D7" s="5">
        <v>5.92</v>
      </c>
      <c r="E7" s="5">
        <v>6.42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x14ac:dyDescent="0.3">
      <c r="A8" s="2"/>
      <c r="B8" s="5">
        <v>7.13</v>
      </c>
      <c r="C8" s="5">
        <v>9.7899999999999991</v>
      </c>
      <c r="D8" s="5">
        <v>7.43</v>
      </c>
      <c r="E8" s="5">
        <v>6.62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x14ac:dyDescent="0.3">
      <c r="A9" s="2"/>
      <c r="B9" s="5">
        <v>7.67</v>
      </c>
      <c r="C9" s="5">
        <v>9.83</v>
      </c>
      <c r="D9" s="5">
        <v>8.2899999999999991</v>
      </c>
      <c r="E9" s="5">
        <v>6.8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x14ac:dyDescent="0.3">
      <c r="A10" s="2"/>
      <c r="B10" s="5">
        <v>8.15</v>
      </c>
      <c r="C10" s="5">
        <v>9.86</v>
      </c>
      <c r="D10" s="5">
        <v>9.68</v>
      </c>
      <c r="E10" s="5">
        <v>8.6300000000000008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x14ac:dyDescent="0.3">
      <c r="A11" s="2"/>
      <c r="B11" s="5">
        <v>8.26</v>
      </c>
      <c r="C11" s="5">
        <v>10.29</v>
      </c>
      <c r="D11" s="5">
        <v>10.14</v>
      </c>
      <c r="E11" s="5">
        <v>10.91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x14ac:dyDescent="0.3">
      <c r="A12" s="2"/>
      <c r="B12" s="5">
        <v>8.31</v>
      </c>
      <c r="C12" s="5">
        <v>10.36</v>
      </c>
      <c r="D12" s="5">
        <v>10.210000000000001</v>
      </c>
      <c r="E12" s="5">
        <v>11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3">
      <c r="A13" s="2"/>
      <c r="B13" s="5">
        <v>8.7899999999999991</v>
      </c>
      <c r="C13" s="5">
        <v>11.75</v>
      </c>
      <c r="D13" s="5">
        <v>10.220000000000001</v>
      </c>
      <c r="E13" s="5">
        <v>12.69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x14ac:dyDescent="0.3">
      <c r="A14" s="2"/>
      <c r="B14" s="5">
        <v>10.06</v>
      </c>
      <c r="C14" s="5">
        <v>12.06</v>
      </c>
      <c r="D14" s="5">
        <v>10.94</v>
      </c>
      <c r="E14" s="5">
        <v>12.7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x14ac:dyDescent="0.3">
      <c r="A15" s="2"/>
      <c r="B15" s="5">
        <v>10.97</v>
      </c>
      <c r="C15" s="5">
        <v>12.07</v>
      </c>
      <c r="D15" s="5">
        <v>12.42</v>
      </c>
      <c r="E15" s="5">
        <v>13.43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x14ac:dyDescent="0.3">
      <c r="A16" s="2"/>
      <c r="B16" s="5">
        <v>11.47</v>
      </c>
      <c r="C16" s="5">
        <v>14.2</v>
      </c>
      <c r="D16" s="5">
        <v>13.73</v>
      </c>
      <c r="E16" s="5">
        <v>13.92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x14ac:dyDescent="0.3">
      <c r="A17" s="2"/>
      <c r="B17" s="5">
        <v>11.95</v>
      </c>
      <c r="C17" s="5">
        <v>17.149999999999999</v>
      </c>
      <c r="D17" s="5">
        <v>16.71</v>
      </c>
      <c r="E17" s="5">
        <v>14.21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x14ac:dyDescent="0.3">
      <c r="A18" s="2"/>
      <c r="B18" s="5">
        <v>14.08</v>
      </c>
      <c r="C18" s="5">
        <v>17.28</v>
      </c>
      <c r="D18" s="5">
        <v>17.46</v>
      </c>
      <c r="E18" s="5">
        <v>14.94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x14ac:dyDescent="0.3">
      <c r="A19" s="2"/>
      <c r="B19" s="5">
        <v>14.67</v>
      </c>
      <c r="C19" s="5">
        <v>17.399999999999999</v>
      </c>
      <c r="D19" s="5">
        <v>17.78</v>
      </c>
      <c r="E19" s="5">
        <v>15.36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x14ac:dyDescent="0.3">
      <c r="A20" s="2"/>
      <c r="B20" s="5">
        <v>15.14</v>
      </c>
      <c r="C20" s="5">
        <v>18.079999999999998</v>
      </c>
      <c r="D20" s="5">
        <v>17.989999999999998</v>
      </c>
      <c r="E20" s="5">
        <v>15.73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x14ac:dyDescent="0.3">
      <c r="A21" s="2"/>
      <c r="B21" s="5">
        <v>15.24</v>
      </c>
      <c r="C21" s="5">
        <v>19.170000000000002</v>
      </c>
      <c r="D21" s="5">
        <v>20.25</v>
      </c>
      <c r="E21" s="5">
        <v>17.18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x14ac:dyDescent="0.3">
      <c r="A22" s="2"/>
      <c r="B22" s="5">
        <v>19.89</v>
      </c>
      <c r="C22" s="2"/>
      <c r="D22" s="5">
        <v>23.72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x14ac:dyDescent="0.3">
      <c r="A23" s="2"/>
      <c r="B23" s="2">
        <f>_xlfn.STDEV.S(B2:B22)</f>
        <v>4.1792487363161337</v>
      </c>
      <c r="C23" s="2">
        <f t="shared" ref="C23:E23" si="0">_xlfn.STDEV.S(C2:C22)</f>
        <v>3.9497315031997244</v>
      </c>
      <c r="D23" s="2">
        <f t="shared" si="0"/>
        <v>7.7278337690393375</v>
      </c>
      <c r="E23" s="2">
        <f t="shared" si="0"/>
        <v>4.6485764657467703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x14ac:dyDescent="0.3">
      <c r="A24" s="3"/>
      <c r="B24" s="3" t="s">
        <v>1</v>
      </c>
      <c r="C24" s="3" t="s">
        <v>2</v>
      </c>
      <c r="D24" s="3" t="s">
        <v>3</v>
      </c>
      <c r="E24" s="3" t="s">
        <v>4</v>
      </c>
      <c r="F24" s="3" t="s">
        <v>18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x14ac:dyDescent="0.3">
      <c r="A25" s="3" t="s">
        <v>19</v>
      </c>
      <c r="B25" s="3">
        <f>COUNT(B2:B23)</f>
        <v>22</v>
      </c>
      <c r="C25" s="3">
        <f t="shared" ref="C25:E25" si="1">COUNT(C2:C23)</f>
        <v>21</v>
      </c>
      <c r="D25" s="3">
        <f t="shared" si="1"/>
        <v>22</v>
      </c>
      <c r="E25" s="3">
        <f t="shared" si="1"/>
        <v>21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x14ac:dyDescent="0.3">
      <c r="A26" s="3" t="s">
        <v>20</v>
      </c>
      <c r="B26" s="5">
        <f>AVERAGE(B2:B23)</f>
        <v>9.4967840334689146</v>
      </c>
      <c r="C26" s="5">
        <f t="shared" ref="C26:E26" si="2">AVERAGE(C2:C23)</f>
        <v>11.492844357295226</v>
      </c>
      <c r="D26" s="5">
        <f t="shared" si="2"/>
        <v>10.122174262229063</v>
      </c>
      <c r="E26" s="5">
        <f t="shared" si="2"/>
        <v>9.8689798317022266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x14ac:dyDescent="0.3">
      <c r="A27" s="3" t="s">
        <v>21</v>
      </c>
      <c r="B27" s="5">
        <f>MIN(B2:B23)</f>
        <v>3.88</v>
      </c>
      <c r="C27" s="5">
        <f t="shared" ref="C27:E27" si="3">MIN(C2:C23)</f>
        <v>3.9497315031997244</v>
      </c>
      <c r="D27" s="5">
        <f>MIN(D3:D23)</f>
        <v>1.62</v>
      </c>
      <c r="E27" s="5">
        <f t="shared" si="3"/>
        <v>0.56999999999999995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x14ac:dyDescent="0.3">
      <c r="A28" s="3" t="s">
        <v>22</v>
      </c>
      <c r="B28" s="5">
        <f>_xlfn.QUARTILE.INC(B2:B23,1)</f>
        <v>6.6425000000000001</v>
      </c>
      <c r="C28" s="5">
        <f t="shared" ref="C28:E28" si="4">_xlfn.QUARTILE.INC(C2:C23,1)</f>
        <v>8.86</v>
      </c>
      <c r="D28" s="5">
        <f t="shared" si="4"/>
        <v>6.2974999999999994</v>
      </c>
      <c r="E28" s="5">
        <f t="shared" si="4"/>
        <v>6.22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x14ac:dyDescent="0.3">
      <c r="A29" s="3" t="s">
        <v>23</v>
      </c>
      <c r="B29" s="5">
        <f>MEDIAN(B2:B23)</f>
        <v>8.2850000000000001</v>
      </c>
      <c r="C29" s="5">
        <f t="shared" ref="C29:E29" si="5">MEDIAN(C2:C23)</f>
        <v>10.29</v>
      </c>
      <c r="D29" s="5">
        <f t="shared" si="5"/>
        <v>10.175000000000001</v>
      </c>
      <c r="E29" s="5">
        <f t="shared" si="5"/>
        <v>10.91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x14ac:dyDescent="0.3">
      <c r="A30" s="3" t="s">
        <v>24</v>
      </c>
      <c r="B30" s="3">
        <f>_xlfn.QUARTILE.INC(B2:B23,3)</f>
        <v>11.83</v>
      </c>
      <c r="C30" s="3">
        <f t="shared" ref="C30:E30" si="6">_xlfn.QUARTILE.INC(C2:C23,3)</f>
        <v>14.2</v>
      </c>
      <c r="D30" s="3">
        <f t="shared" si="6"/>
        <v>15.965</v>
      </c>
      <c r="E30" s="3">
        <f t="shared" si="6"/>
        <v>13.92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x14ac:dyDescent="0.3">
      <c r="A31" s="3" t="s">
        <v>25</v>
      </c>
      <c r="B31" s="5">
        <f>MAX(B2:B21,B23)</f>
        <v>15.24</v>
      </c>
      <c r="C31" s="5">
        <f t="shared" ref="C31:E31" si="7">MAX(C2:C23)</f>
        <v>19.170000000000002</v>
      </c>
      <c r="D31" s="5">
        <f t="shared" si="7"/>
        <v>23.72</v>
      </c>
      <c r="E31" s="5">
        <f t="shared" si="7"/>
        <v>17.18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x14ac:dyDescent="0.3">
      <c r="A32" s="3" t="s">
        <v>26</v>
      </c>
      <c r="B32" s="5">
        <f>B30-B28</f>
        <v>5.1875</v>
      </c>
      <c r="C32" s="5">
        <f t="shared" ref="C32:E32" si="8">C30-C28</f>
        <v>5.34</v>
      </c>
      <c r="D32" s="5">
        <f t="shared" si="8"/>
        <v>9.6675000000000004</v>
      </c>
      <c r="E32" s="5">
        <f t="shared" si="8"/>
        <v>7.7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x14ac:dyDescent="0.3">
      <c r="A33" s="3" t="s">
        <v>27</v>
      </c>
      <c r="B33" s="5">
        <f>_xlfn.QUARTILE.INC(B2:B23,1)</f>
        <v>6.6425000000000001</v>
      </c>
      <c r="C33" s="5">
        <f t="shared" ref="C33:E33" si="9">_xlfn.QUARTILE.INC(C2:C23,1)</f>
        <v>8.86</v>
      </c>
      <c r="D33" s="5">
        <f t="shared" si="9"/>
        <v>6.2974999999999994</v>
      </c>
      <c r="E33" s="5">
        <f t="shared" si="9"/>
        <v>6.22</v>
      </c>
      <c r="F33" s="1" t="s">
        <v>28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x14ac:dyDescent="0.3">
      <c r="A34" s="3" t="s">
        <v>29</v>
      </c>
      <c r="B34" s="5">
        <f>MEDIAN(B2:B23)-B33</f>
        <v>1.6425000000000001</v>
      </c>
      <c r="C34" s="5">
        <f t="shared" ref="C34:E34" si="10">MEDIAN(C2:C23)-C33</f>
        <v>1.4299999999999997</v>
      </c>
      <c r="D34" s="5">
        <f t="shared" si="10"/>
        <v>3.8775000000000013</v>
      </c>
      <c r="E34" s="5">
        <f t="shared" si="10"/>
        <v>4.6900000000000004</v>
      </c>
      <c r="F34" s="1" t="s">
        <v>30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x14ac:dyDescent="0.3">
      <c r="A35" s="3" t="s">
        <v>31</v>
      </c>
      <c r="B35" s="5">
        <f>_xlfn.QUARTILE.INC(B2:B23,3)-MEDIAN(B2:B23)</f>
        <v>3.5449999999999999</v>
      </c>
      <c r="C35" s="5">
        <f t="shared" ref="C35:E35" si="11">_xlfn.QUARTILE.INC(C2:C23,3)-MEDIAN(C2:C23)</f>
        <v>3.91</v>
      </c>
      <c r="D35" s="5">
        <f t="shared" si="11"/>
        <v>5.7899999999999991</v>
      </c>
      <c r="E35" s="5">
        <f t="shared" si="11"/>
        <v>3.01</v>
      </c>
      <c r="F35" s="1" t="s">
        <v>32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x14ac:dyDescent="0.3">
      <c r="A36" s="3" t="s">
        <v>33</v>
      </c>
      <c r="B36" s="5">
        <f t="shared" ref="B36:C36" si="12">B28-B27</f>
        <v>2.7625000000000002</v>
      </c>
      <c r="C36" s="5">
        <f t="shared" si="12"/>
        <v>4.910268496800275</v>
      </c>
      <c r="D36" s="5">
        <f>D28-D27</f>
        <v>4.6774999999999993</v>
      </c>
      <c r="E36" s="5">
        <f>E28-E27</f>
        <v>5.6499999999999995</v>
      </c>
      <c r="F36" s="1" t="s">
        <v>34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x14ac:dyDescent="0.3">
      <c r="A37" s="3" t="s">
        <v>35</v>
      </c>
      <c r="B37" s="5">
        <f>B31-B30</f>
        <v>3.41</v>
      </c>
      <c r="C37" s="5">
        <f t="shared" ref="C37:E37" si="13">C31-C30</f>
        <v>4.9700000000000024</v>
      </c>
      <c r="D37" s="5">
        <f t="shared" si="13"/>
        <v>7.754999999999999</v>
      </c>
      <c r="E37" s="5">
        <f t="shared" si="13"/>
        <v>3.26</v>
      </c>
      <c r="F37" s="1" t="s">
        <v>36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x14ac:dyDescent="0.3">
      <c r="A38" s="3" t="s">
        <v>37</v>
      </c>
      <c r="B38" s="8">
        <f>B28-(1.5*B32)</f>
        <v>-1.1387499999999999</v>
      </c>
      <c r="C38" s="8">
        <f t="shared" ref="C38:E38" si="14">C28-(1.5*C32)</f>
        <v>0.84999999999999964</v>
      </c>
      <c r="D38" s="8">
        <f t="shared" si="14"/>
        <v>-8.2037500000000012</v>
      </c>
      <c r="E38" s="8">
        <f t="shared" si="14"/>
        <v>-5.330000000000001</v>
      </c>
      <c r="F38" s="1" t="s">
        <v>38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x14ac:dyDescent="0.3">
      <c r="A39" s="3" t="s">
        <v>39</v>
      </c>
      <c r="B39" s="2">
        <f>B30+(1.5*B32)</f>
        <v>19.611249999999998</v>
      </c>
      <c r="C39" s="2">
        <f t="shared" ref="C39:E39" si="15">C30+(1.5*C32)</f>
        <v>22.21</v>
      </c>
      <c r="D39" s="8">
        <f t="shared" si="15"/>
        <v>30.466250000000002</v>
      </c>
      <c r="E39" s="2">
        <f t="shared" si="15"/>
        <v>25.47</v>
      </c>
      <c r="F39" s="1" t="s">
        <v>40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x14ac:dyDescent="0.3">
      <c r="A40" s="3" t="s">
        <v>41</v>
      </c>
      <c r="B40" s="2">
        <f>COUNTIF(B2:B23,"&lt;-1.14")</f>
        <v>0</v>
      </c>
      <c r="C40" s="2">
        <f>COUNTIF(C2:C23,"&lt;0.85")</f>
        <v>0</v>
      </c>
      <c r="D40" s="2">
        <f>COUNTIF(D2:D23,"&lt;-8.2")</f>
        <v>1</v>
      </c>
      <c r="E40" s="2">
        <f>COUNTIF(E2:E23,"&lt;-5.33")</f>
        <v>0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x14ac:dyDescent="0.3">
      <c r="A41" s="3" t="s">
        <v>42</v>
      </c>
      <c r="B41" s="2">
        <f>COUNTIF(B2:B23, "&gt;19.61")</f>
        <v>1</v>
      </c>
      <c r="C41" s="2">
        <f>COUNTIF(C2:C23, "&gt;22.21")</f>
        <v>0</v>
      </c>
      <c r="D41" s="2">
        <f>COUNTIF(D2:D23, "&gt;30.47")</f>
        <v>0</v>
      </c>
      <c r="E41" s="2">
        <f>COUNTIF(E2:E23, "&gt;25.47")</f>
        <v>0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x14ac:dyDescent="0.3">
      <c r="A42" s="3" t="s">
        <v>44</v>
      </c>
      <c r="B42" s="8">
        <f>B22</f>
        <v>19.89</v>
      </c>
      <c r="C42" s="2"/>
      <c r="D42" s="2">
        <f>D2</f>
        <v>-11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16" workbookViewId="0">
      <selection activeCell="D41" sqref="D41"/>
    </sheetView>
  </sheetViews>
  <sheetFormatPr defaultColWidth="15.109375" defaultRowHeight="15" customHeight="1" x14ac:dyDescent="0.3"/>
  <cols>
    <col min="1" max="1" width="16.6640625" customWidth="1"/>
    <col min="2" max="2" width="12.21875" customWidth="1"/>
    <col min="3" max="3" width="16.21875" bestFit="1" customWidth="1"/>
    <col min="4" max="7" width="12.21875" customWidth="1"/>
    <col min="8" max="15" width="6.6640625" customWidth="1"/>
    <col min="16" max="26" width="13.21875" customWidth="1"/>
  </cols>
  <sheetData>
    <row r="1" spans="1:26" x14ac:dyDescent="0.3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x14ac:dyDescent="0.3">
      <c r="A2" s="9" t="s">
        <v>45</v>
      </c>
      <c r="B2" s="4" t="s">
        <v>5</v>
      </c>
      <c r="C2" s="4" t="s">
        <v>6</v>
      </c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6" x14ac:dyDescent="0.3">
      <c r="A3" s="4" t="s">
        <v>7</v>
      </c>
      <c r="B3" s="6">
        <v>14765</v>
      </c>
      <c r="C3" s="6">
        <v>55016</v>
      </c>
      <c r="D3" s="1"/>
      <c r="E3" s="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6" x14ac:dyDescent="0.3">
      <c r="A4" s="4" t="s">
        <v>8</v>
      </c>
      <c r="B4" s="6">
        <v>24726</v>
      </c>
      <c r="C4" s="6">
        <v>52927</v>
      </c>
      <c r="D4" s="1"/>
      <c r="E4" s="1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6" x14ac:dyDescent="0.3">
      <c r="A5" s="4" t="s">
        <v>9</v>
      </c>
      <c r="B5" s="6">
        <v>21310</v>
      </c>
      <c r="C5" s="6">
        <v>50652</v>
      </c>
      <c r="D5" s="1"/>
      <c r="E5" s="1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6" x14ac:dyDescent="0.3">
      <c r="A6" s="4" t="s">
        <v>10</v>
      </c>
      <c r="B6" s="6">
        <v>22608</v>
      </c>
      <c r="C6" s="6">
        <v>49880</v>
      </c>
      <c r="D6" s="1"/>
      <c r="E6" s="1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x14ac:dyDescent="0.3">
      <c r="A7" s="4" t="s">
        <v>11</v>
      </c>
      <c r="B7" s="6">
        <v>22828</v>
      </c>
      <c r="C7" s="6">
        <v>51226</v>
      </c>
      <c r="D7" s="1"/>
      <c r="E7" s="1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6" x14ac:dyDescent="0.3">
      <c r="A8" s="4" t="s">
        <v>12</v>
      </c>
      <c r="B8" s="6">
        <v>20386</v>
      </c>
      <c r="C8" s="6">
        <v>50020</v>
      </c>
      <c r="D8" s="1"/>
      <c r="E8" s="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x14ac:dyDescent="0.3">
      <c r="A9" s="4" t="s">
        <v>13</v>
      </c>
      <c r="B9" s="6">
        <v>18418</v>
      </c>
      <c r="C9" s="6">
        <v>47930</v>
      </c>
      <c r="D9" s="1"/>
      <c r="E9" s="1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6" x14ac:dyDescent="0.3">
      <c r="A10" s="4" t="s">
        <v>14</v>
      </c>
      <c r="B10" s="6">
        <v>22448</v>
      </c>
      <c r="C10" s="6">
        <v>50373</v>
      </c>
      <c r="D10" s="1"/>
      <c r="E10" s="1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6" x14ac:dyDescent="0.3">
      <c r="A11" s="4" t="s">
        <v>15</v>
      </c>
      <c r="B11" s="6">
        <v>24182</v>
      </c>
      <c r="C11" s="6">
        <v>57113</v>
      </c>
      <c r="D11" s="1"/>
      <c r="E11" s="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6" x14ac:dyDescent="0.3">
      <c r="A12" s="4" t="s">
        <v>16</v>
      </c>
      <c r="B12" s="6">
        <v>22927</v>
      </c>
      <c r="C12" s="6">
        <v>46265</v>
      </c>
      <c r="D12" s="1"/>
      <c r="E12" s="1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6" x14ac:dyDescent="0.3">
      <c r="A13" s="4" t="s">
        <v>17</v>
      </c>
      <c r="B13" s="6">
        <v>22717</v>
      </c>
      <c r="C13" s="6">
        <v>45841</v>
      </c>
      <c r="D13" s="1"/>
      <c r="E13" s="1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6" x14ac:dyDescent="0.3">
      <c r="A14" s="1"/>
      <c r="B14" s="1"/>
      <c r="C14" s="1"/>
      <c r="D14" s="1"/>
      <c r="E14" s="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6" x14ac:dyDescent="0.3">
      <c r="A15" s="1"/>
      <c r="B15" s="1"/>
      <c r="C15" s="1"/>
      <c r="D15" s="1"/>
      <c r="E15" s="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6" x14ac:dyDescent="0.3">
      <c r="A16" s="3"/>
      <c r="B16" s="4" t="s">
        <v>5</v>
      </c>
      <c r="C16" s="4" t="s">
        <v>6</v>
      </c>
      <c r="D16" s="3" t="s">
        <v>18</v>
      </c>
      <c r="E16" s="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3">
      <c r="A17" s="3" t="s">
        <v>19</v>
      </c>
      <c r="B17" s="3">
        <f>COUNT(B3:B13)</f>
        <v>11</v>
      </c>
      <c r="C17" s="3">
        <f>COUNT(C3:C13)</f>
        <v>11</v>
      </c>
      <c r="D17" s="1"/>
      <c r="E17" s="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3">
      <c r="A18" s="3" t="s">
        <v>20</v>
      </c>
      <c r="B18" s="5">
        <f>AVERAGE(B3:B13)</f>
        <v>21574.090909090908</v>
      </c>
      <c r="C18" s="5">
        <f>AVERAGE(C3:C13)</f>
        <v>50658.454545454544</v>
      </c>
      <c r="D18" s="1"/>
      <c r="E18" s="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3">
      <c r="A19" s="3" t="s">
        <v>21</v>
      </c>
      <c r="B19" s="5">
        <f>MIN(B4:B13)</f>
        <v>18418</v>
      </c>
      <c r="C19" s="5">
        <f>MIN(C3:C13)</f>
        <v>45841</v>
      </c>
      <c r="D19" s="1"/>
      <c r="E19" s="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3">
      <c r="A20" s="3" t="s">
        <v>22</v>
      </c>
      <c r="B20" s="5">
        <f>_xlfn.QUARTILE.INC(B3:B13,1)</f>
        <v>20848</v>
      </c>
      <c r="C20" s="5">
        <f>_xlfn.QUARTILE.INC(C3:C13,1)</f>
        <v>48905</v>
      </c>
      <c r="D20" s="1"/>
      <c r="E20" s="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3">
      <c r="A21" s="3" t="s">
        <v>23</v>
      </c>
      <c r="B21" s="5">
        <f>MEDIAN(B3:B13)</f>
        <v>22608</v>
      </c>
      <c r="C21" s="5">
        <f>MEDIAN(C3:C13)</f>
        <v>50373</v>
      </c>
      <c r="D21" s="1"/>
      <c r="E21" s="1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3">
      <c r="A22" s="3" t="s">
        <v>24</v>
      </c>
      <c r="B22" s="3">
        <f>_xlfn.QUARTILE.INC(B3:B13,3)</f>
        <v>22877.5</v>
      </c>
      <c r="C22" s="3">
        <f>_xlfn.QUARTILE.INC(C3:C13,3)</f>
        <v>52076.5</v>
      </c>
      <c r="D22" s="1"/>
      <c r="E22" s="1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3">
      <c r="A23" s="3" t="s">
        <v>25</v>
      </c>
      <c r="B23" s="5">
        <f>MAX(B3:B13)</f>
        <v>24726</v>
      </c>
      <c r="C23" s="5">
        <f>MAX(C3:C10,C12:C13)</f>
        <v>55016</v>
      </c>
      <c r="D23" s="1"/>
      <c r="E23" s="1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3">
      <c r="A24" s="3" t="s">
        <v>26</v>
      </c>
      <c r="B24" s="5">
        <f>B22-B20</f>
        <v>2029.5</v>
      </c>
      <c r="C24" s="5">
        <f>C22-C20</f>
        <v>3171.5</v>
      </c>
      <c r="D24" s="1"/>
      <c r="E24" s="1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3">
      <c r="A25" s="3" t="s">
        <v>27</v>
      </c>
      <c r="B25" s="5">
        <f>B20</f>
        <v>20848</v>
      </c>
      <c r="C25" s="5">
        <f>C20</f>
        <v>48905</v>
      </c>
      <c r="D25" s="1" t="s">
        <v>28</v>
      </c>
      <c r="E25" s="1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3">
      <c r="A26" s="3" t="s">
        <v>29</v>
      </c>
      <c r="B26" s="5">
        <f>B21-B20</f>
        <v>1760</v>
      </c>
      <c r="C26" s="5">
        <f>C21-C20</f>
        <v>1468</v>
      </c>
      <c r="D26" s="1" t="s">
        <v>30</v>
      </c>
      <c r="E26" s="1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3">
      <c r="A27" s="3" t="s">
        <v>31</v>
      </c>
      <c r="B27" s="5">
        <f>B22-B21</f>
        <v>269.5</v>
      </c>
      <c r="C27" s="5">
        <f>C22-C21</f>
        <v>1703.5</v>
      </c>
      <c r="D27" s="1" t="s">
        <v>32</v>
      </c>
      <c r="E27" s="1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3">
      <c r="A28" s="3" t="s">
        <v>33</v>
      </c>
      <c r="B28" s="5">
        <f>B20-B19</f>
        <v>2430</v>
      </c>
      <c r="C28" s="5">
        <f>C20-C19</f>
        <v>3064</v>
      </c>
      <c r="D28" s="1" t="s">
        <v>34</v>
      </c>
      <c r="E28" s="1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3">
      <c r="A29" s="3" t="s">
        <v>35</v>
      </c>
      <c r="B29" s="5">
        <f>B23-B22</f>
        <v>1848.5</v>
      </c>
      <c r="C29" s="5">
        <f>C23-C22</f>
        <v>2939.5</v>
      </c>
      <c r="D29" s="1" t="s">
        <v>36</v>
      </c>
      <c r="E29" s="1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3">
      <c r="A30" s="3" t="s">
        <v>37</v>
      </c>
      <c r="B30" s="7">
        <f>B20-(1.5*B24)</f>
        <v>17803.75</v>
      </c>
      <c r="C30" s="7">
        <f>C20-(1.5*C24)</f>
        <v>44147.75</v>
      </c>
      <c r="D30" s="1" t="s">
        <v>38</v>
      </c>
      <c r="E30" s="1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3">
      <c r="A31" s="3" t="s">
        <v>39</v>
      </c>
      <c r="B31" s="7">
        <f>B22+(1.5*B24)</f>
        <v>25921.75</v>
      </c>
      <c r="C31" s="7">
        <f>C22+(1.5*C24)</f>
        <v>56833.75</v>
      </c>
      <c r="D31" s="1" t="s">
        <v>40</v>
      </c>
      <c r="E31" s="1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3">
      <c r="A32" s="3" t="s">
        <v>41</v>
      </c>
      <c r="B32" s="1">
        <f>COUNTIF(B3:B13,"&lt;17804")</f>
        <v>1</v>
      </c>
      <c r="C32" s="2">
        <f>COUNTIF(C3:C13,"&lt;44148")</f>
        <v>0</v>
      </c>
      <c r="D32" s="1"/>
      <c r="E32" s="1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3">
      <c r="A33" s="3" t="s">
        <v>42</v>
      </c>
      <c r="B33" s="1">
        <f>COUNTIF(B3:B13,"&gt;259222")</f>
        <v>0</v>
      </c>
      <c r="C33" s="2">
        <f>COUNTIF(C3:C13,"&gt;56834")</f>
        <v>1</v>
      </c>
      <c r="D33" s="1"/>
      <c r="E33" s="1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3">
      <c r="A34" s="3" t="s">
        <v>43</v>
      </c>
      <c r="B34" s="8">
        <f>B3</f>
        <v>14765</v>
      </c>
      <c r="C34" s="1">
        <f>C11</f>
        <v>57113</v>
      </c>
      <c r="D34" s="1"/>
      <c r="E34" s="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3">
      <c r="A35" s="1"/>
      <c r="B35" s="1"/>
      <c r="C35" s="1"/>
      <c r="D35" s="1"/>
      <c r="E35" s="1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6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6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6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6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6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6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6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6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6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6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6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6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x14ac:dyDescent="0.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x14ac:dyDescent="0.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x14ac:dyDescent="0.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x14ac:dyDescent="0.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x14ac:dyDescent="0.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x14ac:dyDescent="0.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x14ac:dyDescent="0.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x14ac:dyDescent="0.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x14ac:dyDescent="0.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x14ac:dyDescent="0.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x14ac:dyDescent="0.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x14ac:dyDescent="0.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x14ac:dyDescent="0.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x14ac:dyDescent="0.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x14ac:dyDescent="0.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x14ac:dyDescent="0.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x14ac:dyDescent="0.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x14ac:dyDescent="0.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x14ac:dyDescent="0.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x14ac:dyDescent="0.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x14ac:dyDescent="0.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x14ac:dyDescent="0.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x14ac:dyDescent="0.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x14ac:dyDescent="0.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x14ac:dyDescent="0.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x14ac:dyDescent="0.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x14ac:dyDescent="0.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x14ac:dyDescent="0.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x14ac:dyDescent="0.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x14ac:dyDescent="0.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x14ac:dyDescent="0.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x14ac:dyDescent="0.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x14ac:dyDescent="0.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x14ac:dyDescent="0.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x14ac:dyDescent="0.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x14ac:dyDescent="0.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x14ac:dyDescent="0.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x14ac:dyDescent="0.3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x14ac:dyDescent="0.3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x14ac:dyDescent="0.3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x14ac:dyDescent="0.3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x14ac:dyDescent="0.3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x14ac:dyDescent="0.3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x14ac:dyDescent="0.3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x14ac:dyDescent="0.3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x14ac:dyDescent="0.3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x14ac:dyDescent="0.3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x14ac:dyDescent="0.3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VAJA6_BOX_PLOT</vt:lpstr>
      <vt:lpstr>VAJA6_BOX_PLOT_2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2020-11-05T13:36:50Z</dcterms:created>
  <dcterms:modified xsi:type="dcterms:W3CDTF">2021-01-09T18:21:04Z</dcterms:modified>
</cp:coreProperties>
</file>